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:\02_Zentrale Aufgaben\Marketing\03_Homepage\07_Dateien\Elektromobilität\"/>
    </mc:Choice>
  </mc:AlternateContent>
  <xr:revisionPtr revIDLastSave="0" documentId="8_{2AEE82E0-B3E5-4F52-831B-2DC4A231A2A6}" xr6:coauthVersionLast="47" xr6:coauthVersionMax="47" xr10:uidLastSave="{00000000-0000-0000-0000-000000000000}"/>
  <bookViews>
    <workbookView xWindow="28680" yWindow="-120" windowWidth="29040" windowHeight="18240" tabRatio="831" firstSheet="2" activeTab="2" xr2:uid="{3C62A161-5191-44E6-AA9D-9855FA14D3BA}"/>
  </bookViews>
  <sheets>
    <sheet name="Öffentliche-Preise" sheetId="3" state="hidden" r:id="rId1"/>
    <sheet name="1 Öffentliche-Preise" sheetId="16" state="hidden" r:id="rId2"/>
    <sheet name="Tarifrechner" sheetId="17" r:id="rId3"/>
    <sheet name="3 Öffentliche-Preise" sheetId="18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8" l="1"/>
  <c r="J15" i="18"/>
  <c r="K20" i="18"/>
  <c r="K15" i="18"/>
  <c r="F21" i="18"/>
  <c r="E20" i="18"/>
  <c r="D20" i="18"/>
  <c r="C20" i="18"/>
  <c r="B20" i="18"/>
  <c r="E15" i="18"/>
  <c r="D15" i="18"/>
  <c r="C15" i="18"/>
  <c r="B15" i="18"/>
  <c r="B6" i="18"/>
  <c r="C6" i="18" s="1"/>
  <c r="C22" i="17"/>
  <c r="C13" i="17"/>
  <c r="D13" i="17" s="1"/>
  <c r="F21" i="16"/>
  <c r="E20" i="16"/>
  <c r="D20" i="16"/>
  <c r="C20" i="16"/>
  <c r="B20" i="16"/>
  <c r="E15" i="16"/>
  <c r="D15" i="16"/>
  <c r="D11" i="16" s="1"/>
  <c r="D13" i="16" s="1"/>
  <c r="C15" i="16"/>
  <c r="B15" i="16"/>
  <c r="B6" i="16"/>
  <c r="C6" i="16" s="1"/>
  <c r="C19" i="17" l="1"/>
  <c r="C18" i="17"/>
  <c r="C20" i="17" s="1"/>
  <c r="J12" i="18"/>
  <c r="K12" i="18"/>
  <c r="J11" i="18"/>
  <c r="J13" i="18" s="1"/>
  <c r="J14" i="18" s="1"/>
  <c r="K11" i="18"/>
  <c r="K13" i="18" s="1"/>
  <c r="K14" i="18" s="1"/>
  <c r="F20" i="18"/>
  <c r="C12" i="18"/>
  <c r="C11" i="18"/>
  <c r="C13" i="18" s="1"/>
  <c r="B12" i="18"/>
  <c r="B11" i="18"/>
  <c r="B13" i="18" s="1"/>
  <c r="E12" i="18"/>
  <c r="D11" i="18"/>
  <c r="D13" i="18" s="1"/>
  <c r="E11" i="18"/>
  <c r="E13" i="18" s="1"/>
  <c r="D12" i="18"/>
  <c r="B11" i="16"/>
  <c r="B13" i="16" s="1"/>
  <c r="C11" i="16"/>
  <c r="C13" i="16" s="1"/>
  <c r="E11" i="16"/>
  <c r="E13" i="16" s="1"/>
  <c r="F20" i="16"/>
  <c r="C12" i="16"/>
  <c r="B12" i="16"/>
  <c r="E12" i="16"/>
  <c r="D12" i="16"/>
  <c r="D14" i="16" s="1"/>
  <c r="J17" i="18" l="1"/>
  <c r="J22" i="18"/>
  <c r="J23" i="18" s="1"/>
  <c r="J24" i="18" s="1"/>
  <c r="J16" i="18"/>
  <c r="D14" i="18"/>
  <c r="D16" i="18" s="1"/>
  <c r="K17" i="18"/>
  <c r="K22" i="18"/>
  <c r="K23" i="18" s="1"/>
  <c r="K24" i="18" s="1"/>
  <c r="K16" i="18"/>
  <c r="B14" i="18"/>
  <c r="D22" i="18"/>
  <c r="D23" i="18" s="1"/>
  <c r="D24" i="18" s="1"/>
  <c r="E14" i="18"/>
  <c r="C14" i="18"/>
  <c r="C21" i="17"/>
  <c r="C24" i="17" s="1"/>
  <c r="C14" i="16"/>
  <c r="C22" i="16" s="1"/>
  <c r="C23" i="16" s="1"/>
  <c r="C24" i="16" s="1"/>
  <c r="E14" i="16"/>
  <c r="E17" i="16" s="1"/>
  <c r="D22" i="16"/>
  <c r="D23" i="16" s="1"/>
  <c r="D24" i="16" s="1"/>
  <c r="D17" i="16"/>
  <c r="D16" i="16"/>
  <c r="D17" i="18" l="1"/>
  <c r="C16" i="18"/>
  <c r="C22" i="18"/>
  <c r="C23" i="18" s="1"/>
  <c r="C24" i="18" s="1"/>
  <c r="C17" i="18"/>
  <c r="E17" i="18"/>
  <c r="E16" i="18"/>
  <c r="E22" i="18"/>
  <c r="E23" i="18" s="1"/>
  <c r="E24" i="18" s="1"/>
  <c r="B17" i="18"/>
  <c r="B16" i="18"/>
  <c r="B22" i="18"/>
  <c r="C23" i="17"/>
  <c r="C16" i="16"/>
  <c r="E22" i="16"/>
  <c r="E23" i="16" s="1"/>
  <c r="E24" i="16" s="1"/>
  <c r="C17" i="16"/>
  <c r="E16" i="16"/>
  <c r="B23" i="18" l="1"/>
  <c r="F22" i="18"/>
  <c r="F16" i="18" s="1"/>
  <c r="B24" i="18" l="1"/>
  <c r="F23" i="18"/>
  <c r="F24" i="18" s="1"/>
  <c r="C19" i="3" l="1"/>
  <c r="D19" i="3"/>
  <c r="E19" i="3"/>
  <c r="B19" i="3"/>
  <c r="F20" i="3"/>
  <c r="F19" i="3" l="1"/>
  <c r="C12" i="3"/>
  <c r="D12" i="3"/>
  <c r="C14" i="3"/>
  <c r="D14" i="3"/>
  <c r="E14" i="3"/>
  <c r="E10" i="3" s="1"/>
  <c r="E12" i="3" s="1"/>
  <c r="B14" i="3"/>
  <c r="C10" i="3"/>
  <c r="D10" i="3"/>
  <c r="B10" i="3" l="1"/>
  <c r="B12" i="3" s="1"/>
  <c r="B5" i="3"/>
  <c r="C5" i="3" s="1"/>
  <c r="B11" i="3" l="1"/>
  <c r="B13" i="3" s="1"/>
  <c r="B16" i="3" s="1"/>
  <c r="C11" i="3"/>
  <c r="C13" i="3" s="1"/>
  <c r="C15" i="3" s="1"/>
  <c r="D11" i="3"/>
  <c r="D13" i="3" s="1"/>
  <c r="E11" i="3"/>
  <c r="E13" i="3" s="1"/>
  <c r="E16" i="3" s="1"/>
  <c r="D21" i="3" l="1"/>
  <c r="D22" i="3" s="1"/>
  <c r="D23" i="3" s="1"/>
  <c r="D16" i="3"/>
  <c r="D15" i="3"/>
  <c r="C21" i="3"/>
  <c r="C22" i="3" s="1"/>
  <c r="C23" i="3" s="1"/>
  <c r="C16" i="3"/>
  <c r="E21" i="3"/>
  <c r="E22" i="3" s="1"/>
  <c r="E23" i="3" s="1"/>
  <c r="E15" i="3"/>
  <c r="B21" i="3"/>
  <c r="B15" i="3"/>
  <c r="F21" i="3" l="1"/>
  <c r="F15" i="3" s="1"/>
  <c r="B22" i="3"/>
  <c r="B23" i="3" l="1"/>
  <c r="F22" i="3"/>
  <c r="F23" i="3" s="1"/>
  <c r="B14" i="16"/>
  <c r="B16" i="16" s="1"/>
  <c r="B22" i="16" l="1"/>
  <c r="F22" i="16" s="1"/>
  <c r="F16" i="16" s="1"/>
  <c r="B17" i="16"/>
  <c r="B23" i="16" l="1"/>
  <c r="B24" i="16" s="1"/>
  <c r="F23" i="16" l="1"/>
  <c r="F24" i="16" s="1"/>
</calcChain>
</file>

<file path=xl/sharedStrings.xml><?xml version="1.0" encoding="utf-8"?>
<sst xmlns="http://schemas.openxmlformats.org/spreadsheetml/2006/main" count="113" uniqueCount="44">
  <si>
    <t>Kilometer</t>
  </si>
  <si>
    <t>Preis pro Stunde</t>
  </si>
  <si>
    <t>Preis pro Tag</t>
  </si>
  <si>
    <t>Preis pro Kilometer</t>
  </si>
  <si>
    <t>Varianten</t>
  </si>
  <si>
    <t>Ausflug nach WÜ</t>
  </si>
  <si>
    <t>Ehrenamtliche Sitzung</t>
  </si>
  <si>
    <t>Gesamtpreis</t>
  </si>
  <si>
    <t>Stunden</t>
  </si>
  <si>
    <t>Wochenendtrip Bodensee</t>
  </si>
  <si>
    <t>Einkaufen in MGH</t>
  </si>
  <si>
    <t>Tagesstunden bis Tagespreis</t>
  </si>
  <si>
    <t xml:space="preserve">Tage dezimal </t>
  </si>
  <si>
    <t>Kosten pro Stunde/Tag</t>
  </si>
  <si>
    <t>Kilometerkosten</t>
  </si>
  <si>
    <t>Freikilometer</t>
  </si>
  <si>
    <t>Freikilometer pro Buchung/Tag</t>
  </si>
  <si>
    <t>Gesamt</t>
  </si>
  <si>
    <t>Gesamte Kilometer</t>
  </si>
  <si>
    <t>Abschätzung Anzahl Anwendungsfall</t>
  </si>
  <si>
    <t>Umsatz brutto</t>
  </si>
  <si>
    <t>Umsatz Netto</t>
  </si>
  <si>
    <t>Preis pro Kilometer Netto</t>
  </si>
  <si>
    <t>Freikilometer pro Stunde</t>
  </si>
  <si>
    <t>Freikilometer pro Tag</t>
  </si>
  <si>
    <t xml:space="preserve">Analyse </t>
  </si>
  <si>
    <t>Nachwie vor gutes Konzept. Lässt sich nur nicht in MOQO realisieren</t>
  </si>
  <si>
    <t>Analyse</t>
  </si>
  <si>
    <t xml:space="preserve">Kann man so aus der Kundenzeitung herauslesen. Die Carsharing Kunden haben per Mail was anderes bekommen. </t>
  </si>
  <si>
    <t>Trip Schupp</t>
  </si>
  <si>
    <t>- Nicht logisch. Ab 7h 20 Freikiometer</t>
  </si>
  <si>
    <t>- Stiftet Verwirrung und dann lässt man es lieber sein</t>
  </si>
  <si>
    <t>+ Kunden müssten nicht nochmals informiert werden</t>
  </si>
  <si>
    <t>- Anders wie in der Kundenzeitung &amp; der Mail --&gt; Information</t>
  </si>
  <si>
    <t>+ attraktiveres Angebot</t>
  </si>
  <si>
    <t>- Abstimmung mit Frau Grebbin nötig</t>
  </si>
  <si>
    <t>+ Fokus auf die Region aber etwas flexibler auch für weitere Strecken</t>
  </si>
  <si>
    <t>Trip nach Tauber</t>
  </si>
  <si>
    <t>Ihren Wert eingeben</t>
  </si>
  <si>
    <t>Ihre Fahrt</t>
  </si>
  <si>
    <t>Vorteilsrechner Carsharing</t>
  </si>
  <si>
    <t>Stand: Oktober 2023</t>
  </si>
  <si>
    <t>Hinzu kommen jedoch noch die tatsächlich gefahrenen Kilometer.</t>
  </si>
  <si>
    <t>Sollte die Fahrt im Zeitraum von Freitag 17:00 bis Sonntag 23:59 stattfinden, wird als Zeiteinheit max. 50 €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</si>
</sst>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#&quot; km&quot;"/>
    <numFmt numFmtId="165" formatCode="_-* #,##0.00&quot; €/km&quot;"/>
    <numFmt numFmtId="166" formatCode="_-* #,##0\ &quot;€&quot;_-;\-* #,##0\ &quot;€&quot;_-;_-* &quot;-&quot;??\ &quot;€&quot;_-;_-@_-"/>
    <numFmt numFmtId="167" formatCode="_-* #,###&quot; h&quot;"/>
    <numFmt numFmtId="168" formatCode="_-* #,##0.00&quot; €/h&quot;"/>
    <numFmt numFmtId="169" formatCode="_-* #,###.0&quot; h&quot;"/>
    <numFmt numFmtId="170" formatCode="_-* #,##0.00&quot; d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i/>
      <sz val="10"/>
      <color theme="1"/>
      <name val="Tahoma"/>
      <family val="2"/>
    </font>
    <font>
      <sz val="11"/>
      <color theme="1"/>
      <name val="Tahoma"/>
      <family val="2"/>
    </font>
    <font>
      <b/>
      <sz val="16"/>
      <color rgb="FFEC6608"/>
      <name val="Dax-Medium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C660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167" fontId="0" fillId="0" borderId="0" xfId="0" applyNumberFormat="1"/>
    <xf numFmtId="164" fontId="0" fillId="0" borderId="0" xfId="0" applyNumberForma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170" fontId="0" fillId="0" borderId="0" xfId="0" applyNumberFormat="1"/>
    <xf numFmtId="170" fontId="0" fillId="0" borderId="0" xfId="1" applyNumberFormat="1" applyFont="1"/>
    <xf numFmtId="0" fontId="0" fillId="2" borderId="0" xfId="0" applyFill="1" applyAlignment="1">
      <alignment wrapText="1"/>
    </xf>
    <xf numFmtId="167" fontId="0" fillId="3" borderId="0" xfId="0" applyNumberFormat="1" applyFill="1"/>
    <xf numFmtId="164" fontId="0" fillId="3" borderId="0" xfId="0" applyNumberFormat="1" applyFill="1"/>
    <xf numFmtId="166" fontId="0" fillId="3" borderId="0" xfId="1" applyNumberFormat="1" applyFont="1" applyFill="1"/>
    <xf numFmtId="44" fontId="0" fillId="3" borderId="0" xfId="1" applyFont="1" applyFill="1"/>
    <xf numFmtId="166" fontId="0" fillId="4" borderId="0" xfId="1" applyNumberFormat="1" applyFont="1" applyFill="1"/>
    <xf numFmtId="166" fontId="0" fillId="0" borderId="0" xfId="0" applyNumberFormat="1"/>
    <xf numFmtId="0" fontId="0" fillId="4" borderId="0" xfId="0" applyFill="1"/>
    <xf numFmtId="0" fontId="2" fillId="2" borderId="0" xfId="0" applyFont="1" applyFill="1" applyAlignment="1">
      <alignment horizontal="center" vertical="center" wrapText="1"/>
    </xf>
    <xf numFmtId="164" fontId="0" fillId="0" borderId="0" xfId="1" applyNumberFormat="1" applyFont="1"/>
    <xf numFmtId="0" fontId="0" fillId="0" borderId="0" xfId="0" quotePrefix="1"/>
    <xf numFmtId="0" fontId="5" fillId="0" borderId="0" xfId="0" applyFont="1"/>
    <xf numFmtId="0" fontId="5" fillId="0" borderId="0" xfId="0" applyFont="1" applyAlignment="1">
      <alignment wrapText="1"/>
    </xf>
    <xf numFmtId="0" fontId="5" fillId="5" borderId="0" xfId="0" applyFont="1" applyFill="1"/>
    <xf numFmtId="0" fontId="6" fillId="5" borderId="0" xfId="0" applyFont="1" applyFill="1"/>
    <xf numFmtId="170" fontId="5" fillId="5" borderId="0" xfId="0" applyNumberFormat="1" applyFont="1" applyFill="1"/>
    <xf numFmtId="0" fontId="5" fillId="5" borderId="0" xfId="0" applyFont="1" applyFill="1" applyAlignment="1">
      <alignment wrapText="1"/>
    </xf>
    <xf numFmtId="0" fontId="4" fillId="5" borderId="0" xfId="0" applyFont="1" applyFill="1"/>
    <xf numFmtId="0" fontId="7" fillId="5" borderId="0" xfId="0" applyFont="1" applyFill="1"/>
    <xf numFmtId="0" fontId="5" fillId="5" borderId="0" xfId="0" quotePrefix="1" applyFont="1" applyFill="1"/>
    <xf numFmtId="0" fontId="5" fillId="5" borderId="1" xfId="0" applyFont="1" applyFill="1" applyBorder="1"/>
    <xf numFmtId="166" fontId="5" fillId="5" borderId="2" xfId="1" applyNumberFormat="1" applyFont="1" applyFill="1" applyBorder="1"/>
    <xf numFmtId="0" fontId="5" fillId="5" borderId="3" xfId="0" applyFont="1" applyFill="1" applyBorder="1"/>
    <xf numFmtId="166" fontId="5" fillId="5" borderId="4" xfId="1" applyNumberFormat="1" applyFont="1" applyFill="1" applyBorder="1"/>
    <xf numFmtId="44" fontId="5" fillId="5" borderId="4" xfId="1" applyFont="1" applyFill="1" applyBorder="1"/>
    <xf numFmtId="164" fontId="5" fillId="5" borderId="4" xfId="0" applyNumberFormat="1" applyFont="1" applyFill="1" applyBorder="1"/>
    <xf numFmtId="0" fontId="5" fillId="5" borderId="5" xfId="0" applyFont="1" applyFill="1" applyBorder="1"/>
    <xf numFmtId="169" fontId="5" fillId="5" borderId="6" xfId="0" applyNumberFormat="1" applyFont="1" applyFill="1" applyBorder="1"/>
    <xf numFmtId="0" fontId="3" fillId="5" borderId="3" xfId="0" applyFont="1" applyFill="1" applyBorder="1"/>
    <xf numFmtId="0" fontId="3" fillId="6" borderId="3" xfId="0" applyFont="1" applyFill="1" applyBorder="1"/>
    <xf numFmtId="0" fontId="8" fillId="7" borderId="1" xfId="0" applyFont="1" applyFill="1" applyBorder="1" applyAlignment="1">
      <alignment wrapText="1"/>
    </xf>
    <xf numFmtId="0" fontId="9" fillId="7" borderId="2" xfId="0" applyFont="1" applyFill="1" applyBorder="1" applyAlignment="1">
      <alignment horizontal="center" vertical="center" wrapText="1"/>
    </xf>
    <xf numFmtId="167" fontId="5" fillId="3" borderId="4" xfId="0" applyNumberFormat="1" applyFont="1" applyFill="1" applyBorder="1" applyAlignment="1" applyProtection="1">
      <alignment horizontal="right"/>
      <protection locked="0"/>
    </xf>
    <xf numFmtId="164" fontId="5" fillId="3" borderId="4" xfId="0" applyNumberFormat="1" applyFont="1" applyFill="1" applyBorder="1" applyAlignment="1" applyProtection="1">
      <alignment horizontal="right"/>
      <protection locked="0"/>
    </xf>
    <xf numFmtId="164" fontId="5" fillId="5" borderId="4" xfId="1" applyNumberFormat="1" applyFont="1" applyFill="1" applyBorder="1" applyAlignment="1">
      <alignment horizontal="right"/>
    </xf>
    <xf numFmtId="44" fontId="5" fillId="5" borderId="4" xfId="1" applyFont="1" applyFill="1" applyBorder="1" applyAlignment="1">
      <alignment horizontal="right"/>
    </xf>
    <xf numFmtId="166" fontId="3" fillId="6" borderId="4" xfId="1" applyNumberFormat="1" applyFont="1" applyFill="1" applyBorder="1" applyAlignment="1">
      <alignment horizontal="right"/>
    </xf>
    <xf numFmtId="170" fontId="5" fillId="5" borderId="4" xfId="1" applyNumberFormat="1" applyFont="1" applyFill="1" applyBorder="1" applyAlignment="1">
      <alignment horizontal="right"/>
    </xf>
    <xf numFmtId="165" fontId="5" fillId="5" borderId="4" xfId="0" applyNumberFormat="1" applyFont="1" applyFill="1" applyBorder="1" applyAlignment="1">
      <alignment horizontal="right"/>
    </xf>
    <xf numFmtId="168" fontId="5" fillId="5" borderId="6" xfId="0" applyNumberFormat="1" applyFont="1" applyFill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660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737153</xdr:colOff>
      <xdr:row>0</xdr:row>
      <xdr:rowOff>95455</xdr:rowOff>
    </xdr:from>
    <xdr:to>
      <xdr:col>6</xdr:col>
      <xdr:colOff>339589</xdr:colOff>
      <xdr:row>5</xdr:row>
      <xdr:rowOff>41716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8E2E555-5531-A3C2-EBDE-545D6F224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6588" y="95455"/>
          <a:ext cx="2103782" cy="857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D0C81-1CE5-46A3-8CD2-AD53ABC4F572}">
  <dimension ref="A1:I26"/>
  <sheetViews>
    <sheetView zoomScale="115" zoomScaleNormal="115" workbookViewId="0">
      <selection activeCell="F15" sqref="F15"/>
    </sheetView>
  </sheetViews>
  <sheetFormatPr baseColWidth="10" defaultRowHeight="15" x14ac:dyDescent="0.25"/>
  <cols>
    <col min="1" max="1" width="34" bestFit="1" customWidth="1"/>
    <col min="3" max="3" width="14.140625" customWidth="1"/>
    <col min="5" max="5" width="15.140625" customWidth="1"/>
  </cols>
  <sheetData>
    <row r="1" spans="1:9" x14ac:dyDescent="0.25">
      <c r="A1" t="s">
        <v>1</v>
      </c>
      <c r="B1" s="14">
        <v>4</v>
      </c>
    </row>
    <row r="2" spans="1:9" x14ac:dyDescent="0.25">
      <c r="A2" t="s">
        <v>2</v>
      </c>
      <c r="B2" s="14">
        <v>30</v>
      </c>
    </row>
    <row r="3" spans="1:9" x14ac:dyDescent="0.25">
      <c r="A3" t="s">
        <v>3</v>
      </c>
      <c r="B3" s="15">
        <v>0.2</v>
      </c>
    </row>
    <row r="4" spans="1:9" x14ac:dyDescent="0.25">
      <c r="A4" t="s">
        <v>16</v>
      </c>
      <c r="B4" s="3">
        <v>20</v>
      </c>
    </row>
    <row r="5" spans="1:9" x14ac:dyDescent="0.25">
      <c r="A5" t="s">
        <v>11</v>
      </c>
      <c r="B5" s="6">
        <f>B2/B1</f>
        <v>7.5</v>
      </c>
      <c r="C5" s="9">
        <f>B5/24</f>
        <v>0.3125</v>
      </c>
    </row>
    <row r="7" spans="1:9" s="7" customFormat="1" ht="30" x14ac:dyDescent="0.25">
      <c r="A7" s="11" t="s">
        <v>4</v>
      </c>
      <c r="B7" s="19" t="s">
        <v>5</v>
      </c>
      <c r="C7" s="19" t="s">
        <v>6</v>
      </c>
      <c r="D7" s="19" t="s">
        <v>10</v>
      </c>
      <c r="E7" s="19" t="s">
        <v>9</v>
      </c>
      <c r="F7" s="19" t="s">
        <v>17</v>
      </c>
    </row>
    <row r="8" spans="1:9" x14ac:dyDescent="0.25">
      <c r="A8" s="1" t="s">
        <v>8</v>
      </c>
      <c r="B8" s="12">
        <v>8</v>
      </c>
      <c r="C8" s="12">
        <v>3</v>
      </c>
      <c r="D8" s="12">
        <v>2</v>
      </c>
      <c r="E8" s="12">
        <v>65</v>
      </c>
      <c r="F8" s="2"/>
      <c r="G8" s="2"/>
      <c r="H8" s="2"/>
      <c r="I8" s="2"/>
    </row>
    <row r="9" spans="1:9" x14ac:dyDescent="0.25">
      <c r="A9" s="1" t="s">
        <v>0</v>
      </c>
      <c r="B9" s="13">
        <v>110</v>
      </c>
      <c r="C9" s="13">
        <v>10</v>
      </c>
      <c r="D9" s="13">
        <v>15</v>
      </c>
      <c r="E9" s="13">
        <v>600</v>
      </c>
    </row>
    <row r="10" spans="1:9" x14ac:dyDescent="0.25">
      <c r="A10" s="1" t="s">
        <v>15</v>
      </c>
      <c r="B10" s="3">
        <f>$B$4+$B$4*ROUNDDOWN(B14,0)</f>
        <v>20</v>
      </c>
      <c r="C10" s="3">
        <f t="shared" ref="C10:E10" si="0">$B$4+$B$4*ROUNDDOWN(C14,0)</f>
        <v>20</v>
      </c>
      <c r="D10" s="3">
        <f t="shared" si="0"/>
        <v>20</v>
      </c>
      <c r="E10" s="3">
        <f t="shared" si="0"/>
        <v>60</v>
      </c>
    </row>
    <row r="11" spans="1:9" x14ac:dyDescent="0.25">
      <c r="A11" s="1" t="s">
        <v>13</v>
      </c>
      <c r="B11" s="8">
        <f>ROUNDDOWN(B14,0)*$B$2+IF((B14-ROUNDDOWN(B14,0))&gt;$C$5,$B$2,B8*$B$1)</f>
        <v>30</v>
      </c>
      <c r="C11" s="8">
        <f>ROUNDDOWN(C14,0)*$B$2+IF((C14-ROUNDDOWN(C14,0))&gt;$C$5,$B$2,C8*$B$1)</f>
        <v>12</v>
      </c>
      <c r="D11" s="8">
        <f>ROUNDDOWN(D14,0)*$B$2+IF((D14-ROUNDDOWN(D14,0))&gt;$C$5,$B$2,D8*$B$1)</f>
        <v>8</v>
      </c>
      <c r="E11" s="8">
        <f>ROUNDDOWN(E14,0)*$B$2+IF((E14-ROUNDDOWN(E14,0))&gt;$C$5,$B$2,E8*$B$1)</f>
        <v>90</v>
      </c>
    </row>
    <row r="12" spans="1:9" x14ac:dyDescent="0.25">
      <c r="A12" s="1" t="s">
        <v>14</v>
      </c>
      <c r="B12" s="8">
        <f>IF(B9&lt;=$B$4,0,(B9-B10)*$B$3)</f>
        <v>18</v>
      </c>
      <c r="C12" s="8">
        <f t="shared" ref="C12:E12" si="1">IF(C9&lt;=$B$4,0,(C9-C10)*$B$3)</f>
        <v>0</v>
      </c>
      <c r="D12" s="8">
        <f t="shared" si="1"/>
        <v>0</v>
      </c>
      <c r="E12" s="8">
        <f t="shared" si="1"/>
        <v>108</v>
      </c>
    </row>
    <row r="13" spans="1:9" x14ac:dyDescent="0.25">
      <c r="A13" s="1" t="s">
        <v>7</v>
      </c>
      <c r="B13" s="16">
        <f>SUM(B11:B12)</f>
        <v>48</v>
      </c>
      <c r="C13" s="16">
        <f t="shared" ref="C13:E13" si="2">SUM(C11:C12)</f>
        <v>12</v>
      </c>
      <c r="D13" s="16">
        <f t="shared" si="2"/>
        <v>8</v>
      </c>
      <c r="E13" s="16">
        <f t="shared" si="2"/>
        <v>198</v>
      </c>
    </row>
    <row r="14" spans="1:9" x14ac:dyDescent="0.25">
      <c r="A14" s="1" t="s">
        <v>12</v>
      </c>
      <c r="B14" s="10">
        <f>B8/24</f>
        <v>0.33333333333333331</v>
      </c>
      <c r="C14" s="10">
        <f>C8/24</f>
        <v>0.125</v>
      </c>
      <c r="D14" s="10">
        <f>D8/24</f>
        <v>8.3333333333333329E-2</v>
      </c>
      <c r="E14" s="10">
        <f>E8/24</f>
        <v>2.7083333333333335</v>
      </c>
    </row>
    <row r="15" spans="1:9" x14ac:dyDescent="0.25">
      <c r="A15" s="1" t="s">
        <v>3</v>
      </c>
      <c r="B15" s="4">
        <f>B13/B9</f>
        <v>0.43636363636363634</v>
      </c>
      <c r="C15" s="4">
        <f t="shared" ref="C15:E15" si="3">C13/C9</f>
        <v>1.2</v>
      </c>
      <c r="D15" s="4">
        <f t="shared" si="3"/>
        <v>0.53333333333333333</v>
      </c>
      <c r="E15" s="4">
        <f t="shared" si="3"/>
        <v>0.33</v>
      </c>
      <c r="F15" s="4">
        <f>F21/F19</f>
        <v>0.50898550724637681</v>
      </c>
    </row>
    <row r="16" spans="1:9" x14ac:dyDescent="0.25">
      <c r="A16" s="1" t="s">
        <v>1</v>
      </c>
      <c r="B16" s="5">
        <f>B13/B8</f>
        <v>6</v>
      </c>
      <c r="C16" s="5">
        <f>C13/C8</f>
        <v>4</v>
      </c>
      <c r="D16" s="5">
        <f>D13/D8</f>
        <v>4</v>
      </c>
      <c r="E16" s="5">
        <f>E13/E8</f>
        <v>3.046153846153846</v>
      </c>
    </row>
    <row r="19" spans="1:6" x14ac:dyDescent="0.25">
      <c r="A19" s="1" t="s">
        <v>18</v>
      </c>
      <c r="B19" s="3">
        <f>B9*B20</f>
        <v>1100</v>
      </c>
      <c r="C19" s="3">
        <f t="shared" ref="C19:E19" si="4">C9*C20</f>
        <v>400</v>
      </c>
      <c r="D19" s="3">
        <f t="shared" si="4"/>
        <v>750</v>
      </c>
      <c r="E19" s="3">
        <f t="shared" si="4"/>
        <v>1200</v>
      </c>
      <c r="F19" s="3">
        <f>SUM(B19:E19)</f>
        <v>3450</v>
      </c>
    </row>
    <row r="20" spans="1:6" x14ac:dyDescent="0.25">
      <c r="A20" s="1" t="s">
        <v>19</v>
      </c>
      <c r="B20" s="18">
        <v>10</v>
      </c>
      <c r="C20" s="18">
        <v>40</v>
      </c>
      <c r="D20" s="18">
        <v>50</v>
      </c>
      <c r="E20" s="18">
        <v>2</v>
      </c>
      <c r="F20">
        <f>SUM(B20:E20)</f>
        <v>102</v>
      </c>
    </row>
    <row r="21" spans="1:6" x14ac:dyDescent="0.25">
      <c r="A21" s="1" t="s">
        <v>20</v>
      </c>
      <c r="B21" s="17">
        <f>B20*B13</f>
        <v>480</v>
      </c>
      <c r="C21" s="17">
        <f t="shared" ref="C21:E21" si="5">C20*C13</f>
        <v>480</v>
      </c>
      <c r="D21" s="17">
        <f t="shared" si="5"/>
        <v>400</v>
      </c>
      <c r="E21" s="17">
        <f t="shared" si="5"/>
        <v>396</v>
      </c>
      <c r="F21" s="17">
        <f>SUM(B21:E21)</f>
        <v>1756</v>
      </c>
    </row>
    <row r="22" spans="1:6" x14ac:dyDescent="0.25">
      <c r="A22" s="1" t="s">
        <v>21</v>
      </c>
      <c r="B22" s="17">
        <f>B21/1.19</f>
        <v>403.36134453781517</v>
      </c>
      <c r="C22" s="17">
        <f t="shared" ref="C22:E22" si="6">C21/1.19</f>
        <v>403.36134453781517</v>
      </c>
      <c r="D22" s="17">
        <f t="shared" si="6"/>
        <v>336.1344537815126</v>
      </c>
      <c r="E22" s="17">
        <f t="shared" si="6"/>
        <v>332.77310924369749</v>
      </c>
      <c r="F22" s="17">
        <f>SUM(B22:E22)</f>
        <v>1475.6302521008404</v>
      </c>
    </row>
    <row r="23" spans="1:6" x14ac:dyDescent="0.25">
      <c r="A23" s="1" t="s">
        <v>22</v>
      </c>
      <c r="B23" s="4">
        <f>B22/B19</f>
        <v>0.36669213139801377</v>
      </c>
      <c r="C23" s="4">
        <f t="shared" ref="C23:E23" si="7">C22/C19</f>
        <v>1.008403361344538</v>
      </c>
      <c r="D23" s="4">
        <f t="shared" si="7"/>
        <v>0.44817927170868349</v>
      </c>
      <c r="E23" s="4">
        <f t="shared" si="7"/>
        <v>0.27731092436974791</v>
      </c>
      <c r="F23" s="4">
        <f>F22/F19</f>
        <v>0.42771891365241749</v>
      </c>
    </row>
    <row r="26" spans="1:6" x14ac:dyDescent="0.25">
      <c r="A26" s="1" t="s">
        <v>25</v>
      </c>
      <c r="B26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6747-B99C-483E-97DE-51E971CC3331}">
  <dimension ref="A1:I30"/>
  <sheetViews>
    <sheetView zoomScale="115" zoomScaleNormal="115" workbookViewId="0">
      <selection activeCell="C31" sqref="C31"/>
    </sheetView>
  </sheetViews>
  <sheetFormatPr baseColWidth="10" defaultRowHeight="15" x14ac:dyDescent="0.25"/>
  <cols>
    <col min="1" max="1" width="34" bestFit="1" customWidth="1"/>
    <col min="3" max="3" width="14.140625" customWidth="1"/>
    <col min="5" max="5" width="15.140625" customWidth="1"/>
  </cols>
  <sheetData>
    <row r="1" spans="1:9" x14ac:dyDescent="0.25">
      <c r="A1" t="s">
        <v>1</v>
      </c>
      <c r="B1" s="14">
        <v>4</v>
      </c>
    </row>
    <row r="2" spans="1:9" x14ac:dyDescent="0.25">
      <c r="A2" t="s">
        <v>2</v>
      </c>
      <c r="B2" s="14">
        <v>30</v>
      </c>
    </row>
    <row r="3" spans="1:9" x14ac:dyDescent="0.25">
      <c r="A3" t="s">
        <v>3</v>
      </c>
      <c r="B3" s="15">
        <v>0.2</v>
      </c>
    </row>
    <row r="4" spans="1:9" x14ac:dyDescent="0.25">
      <c r="A4" t="s">
        <v>23</v>
      </c>
      <c r="B4" s="13">
        <v>20</v>
      </c>
    </row>
    <row r="5" spans="1:9" x14ac:dyDescent="0.25">
      <c r="A5" t="s">
        <v>24</v>
      </c>
      <c r="B5" s="13">
        <v>20</v>
      </c>
    </row>
    <row r="6" spans="1:9" x14ac:dyDescent="0.25">
      <c r="A6" t="s">
        <v>11</v>
      </c>
      <c r="B6" s="6">
        <f>B2/B1</f>
        <v>7.5</v>
      </c>
      <c r="C6" s="9">
        <f>B6/24</f>
        <v>0.3125</v>
      </c>
    </row>
    <row r="8" spans="1:9" s="7" customFormat="1" ht="30" x14ac:dyDescent="0.25">
      <c r="A8" s="11" t="s">
        <v>4</v>
      </c>
      <c r="B8" s="19" t="s">
        <v>5</v>
      </c>
      <c r="C8" s="19" t="s">
        <v>6</v>
      </c>
      <c r="D8" s="19" t="s">
        <v>10</v>
      </c>
      <c r="E8" s="19" t="s">
        <v>9</v>
      </c>
      <c r="F8" s="19" t="s">
        <v>17</v>
      </c>
    </row>
    <row r="9" spans="1:9" x14ac:dyDescent="0.25">
      <c r="A9" s="1" t="s">
        <v>8</v>
      </c>
      <c r="B9" s="12">
        <v>8</v>
      </c>
      <c r="C9" s="12">
        <v>3</v>
      </c>
      <c r="D9" s="12">
        <v>2</v>
      </c>
      <c r="E9" s="12">
        <v>65</v>
      </c>
      <c r="F9" s="2"/>
      <c r="G9" s="2"/>
      <c r="H9" s="2"/>
      <c r="I9" s="2"/>
    </row>
    <row r="10" spans="1:9" x14ac:dyDescent="0.25">
      <c r="A10" s="1" t="s">
        <v>0</v>
      </c>
      <c r="B10" s="13">
        <v>110</v>
      </c>
      <c r="C10" s="13">
        <v>10</v>
      </c>
      <c r="D10" s="13">
        <v>15</v>
      </c>
      <c r="E10" s="13">
        <v>600</v>
      </c>
    </row>
    <row r="11" spans="1:9" x14ac:dyDescent="0.25">
      <c r="A11" s="1" t="s">
        <v>15</v>
      </c>
      <c r="B11" s="20">
        <f>ROUNDDOWN(B15,0)*$B$5+IF((B15-ROUNDDOWN(B15,0))&gt;$C$6,$B$5,B9*$B$4)</f>
        <v>20</v>
      </c>
      <c r="C11" s="20">
        <f t="shared" ref="C11:E11" si="0">ROUNDDOWN(C15,0)*$B$5+IF((C15-ROUNDDOWN(C15,0))&gt;$C$6,$B$5,C9*$B$4)</f>
        <v>60</v>
      </c>
      <c r="D11" s="20">
        <f t="shared" si="0"/>
        <v>40</v>
      </c>
      <c r="E11" s="20">
        <f t="shared" si="0"/>
        <v>60</v>
      </c>
      <c r="G11" s="9"/>
    </row>
    <row r="12" spans="1:9" x14ac:dyDescent="0.25">
      <c r="A12" s="1" t="s">
        <v>13</v>
      </c>
      <c r="B12" s="8">
        <f>ROUNDDOWN(B15,0)*$B$2+IF((B15-ROUNDDOWN(B15,0))&gt;$C$6,$B$2,B9*$B$1)</f>
        <v>30</v>
      </c>
      <c r="C12" s="8">
        <f>ROUNDDOWN(C15,0)*$B$2+IF((C15-ROUNDDOWN(C15,0))&gt;$C$6,$B$2,C9*$B$1)</f>
        <v>12</v>
      </c>
      <c r="D12" s="8">
        <f>ROUNDDOWN(D15,0)*$B$2+IF((D15-ROUNDDOWN(D15,0))&gt;$C$6,$B$2,D9*$B$1)</f>
        <v>8</v>
      </c>
      <c r="E12" s="8">
        <f>ROUNDDOWN(E15,0)*$B$2+IF((E15-ROUNDDOWN(E15,0))&gt;$C$6,$B$2,E9*$B$1)</f>
        <v>90</v>
      </c>
    </row>
    <row r="13" spans="1:9" x14ac:dyDescent="0.25">
      <c r="A13" s="1" t="s">
        <v>14</v>
      </c>
      <c r="B13" s="8">
        <f>IF(B10&lt;=B11,0,(B10-B11)*$B$3)</f>
        <v>18</v>
      </c>
      <c r="C13" s="8">
        <f t="shared" ref="C13:E13" si="1">IF(C10&lt;=C11,0,(C10-C11)*$B$3)</f>
        <v>0</v>
      </c>
      <c r="D13" s="8">
        <f t="shared" si="1"/>
        <v>0</v>
      </c>
      <c r="E13" s="8">
        <f t="shared" si="1"/>
        <v>108</v>
      </c>
    </row>
    <row r="14" spans="1:9" x14ac:dyDescent="0.25">
      <c r="A14" s="1" t="s">
        <v>7</v>
      </c>
      <c r="B14" s="16">
        <f>SUM(B12:B13)</f>
        <v>48</v>
      </c>
      <c r="C14" s="16">
        <f t="shared" ref="C14:E14" si="2">SUM(C12:C13)</f>
        <v>12</v>
      </c>
      <c r="D14" s="16">
        <f t="shared" si="2"/>
        <v>8</v>
      </c>
      <c r="E14" s="16">
        <f t="shared" si="2"/>
        <v>198</v>
      </c>
    </row>
    <row r="15" spans="1:9" x14ac:dyDescent="0.25">
      <c r="A15" s="1" t="s">
        <v>12</v>
      </c>
      <c r="B15" s="10">
        <f>B9/24</f>
        <v>0.33333333333333331</v>
      </c>
      <c r="C15" s="10">
        <f>C9/24</f>
        <v>0.125</v>
      </c>
      <c r="D15" s="10">
        <f>D9/24</f>
        <v>8.3333333333333329E-2</v>
      </c>
      <c r="E15" s="10">
        <f>E9/24</f>
        <v>2.7083333333333335</v>
      </c>
    </row>
    <row r="16" spans="1:9" x14ac:dyDescent="0.25">
      <c r="A16" s="1" t="s">
        <v>3</v>
      </c>
      <c r="B16" s="4">
        <f>B14/B10</f>
        <v>0.43636363636363634</v>
      </c>
      <c r="C16" s="4">
        <f>C14/C10</f>
        <v>1.2</v>
      </c>
      <c r="D16" s="4">
        <f>D14/D10</f>
        <v>0.53333333333333333</v>
      </c>
      <c r="E16" s="4">
        <f>E14/E10</f>
        <v>0.33</v>
      </c>
      <c r="F16" s="4">
        <f>F22/F20</f>
        <v>0.49142857142857144</v>
      </c>
    </row>
    <row r="17" spans="1:6" x14ac:dyDescent="0.25">
      <c r="A17" s="1" t="s">
        <v>1</v>
      </c>
      <c r="B17" s="5">
        <f>B14/B9</f>
        <v>6</v>
      </c>
      <c r="C17" s="5">
        <f>C14/C9</f>
        <v>4</v>
      </c>
      <c r="D17" s="5">
        <f>D14/D9</f>
        <v>4</v>
      </c>
      <c r="E17" s="5">
        <f>E14/E9</f>
        <v>3.046153846153846</v>
      </c>
    </row>
    <row r="20" spans="1:6" x14ac:dyDescent="0.25">
      <c r="A20" s="1" t="s">
        <v>18</v>
      </c>
      <c r="B20" s="3">
        <f>B10*B21</f>
        <v>2200</v>
      </c>
      <c r="C20" s="3">
        <f>C10*C21</f>
        <v>400</v>
      </c>
      <c r="D20" s="3">
        <f>D10*D21</f>
        <v>750</v>
      </c>
      <c r="E20" s="3">
        <f>E10*E21</f>
        <v>1200</v>
      </c>
      <c r="F20" s="3">
        <f>SUM(B20:E20)</f>
        <v>4550</v>
      </c>
    </row>
    <row r="21" spans="1:6" x14ac:dyDescent="0.25">
      <c r="A21" s="1" t="s">
        <v>19</v>
      </c>
      <c r="B21" s="18">
        <v>20</v>
      </c>
      <c r="C21" s="18">
        <v>40</v>
      </c>
      <c r="D21" s="18">
        <v>50</v>
      </c>
      <c r="E21" s="18">
        <v>2</v>
      </c>
      <c r="F21">
        <f>SUM(B21:E21)</f>
        <v>112</v>
      </c>
    </row>
    <row r="22" spans="1:6" x14ac:dyDescent="0.25">
      <c r="A22" s="1" t="s">
        <v>20</v>
      </c>
      <c r="B22" s="17">
        <f>B21*B14</f>
        <v>960</v>
      </c>
      <c r="C22" s="17">
        <f>C21*C14</f>
        <v>480</v>
      </c>
      <c r="D22" s="17">
        <f>D21*D14</f>
        <v>400</v>
      </c>
      <c r="E22" s="17">
        <f>E21*E14</f>
        <v>396</v>
      </c>
      <c r="F22" s="17">
        <f>SUM(B22:E22)</f>
        <v>2236</v>
      </c>
    </row>
    <row r="23" spans="1:6" x14ac:dyDescent="0.25">
      <c r="A23" s="1" t="s">
        <v>21</v>
      </c>
      <c r="B23" s="17">
        <f>B22/1.19</f>
        <v>806.72268907563034</v>
      </c>
      <c r="C23" s="17">
        <f t="shared" ref="C23:E23" si="3">C22/1.19</f>
        <v>403.36134453781517</v>
      </c>
      <c r="D23" s="17">
        <f t="shared" si="3"/>
        <v>336.1344537815126</v>
      </c>
      <c r="E23" s="17">
        <f t="shared" si="3"/>
        <v>332.77310924369749</v>
      </c>
      <c r="F23" s="17">
        <f>SUM(B23:E23)</f>
        <v>1878.9915966386557</v>
      </c>
    </row>
    <row r="24" spans="1:6" x14ac:dyDescent="0.25">
      <c r="A24" s="1" t="s">
        <v>22</v>
      </c>
      <c r="B24" s="4">
        <f>B23/B20</f>
        <v>0.36669213139801377</v>
      </c>
      <c r="C24" s="4">
        <f t="shared" ref="C24:E24" si="4">C23/C20</f>
        <v>1.008403361344538</v>
      </c>
      <c r="D24" s="4">
        <f t="shared" si="4"/>
        <v>0.44817927170868349</v>
      </c>
      <c r="E24" s="4">
        <f t="shared" si="4"/>
        <v>0.27731092436974791</v>
      </c>
      <c r="F24" s="4">
        <f>F23/F20</f>
        <v>0.41296518607442984</v>
      </c>
    </row>
    <row r="27" spans="1:6" x14ac:dyDescent="0.25">
      <c r="A27" s="1" t="s">
        <v>27</v>
      </c>
      <c r="B27" t="s">
        <v>28</v>
      </c>
    </row>
    <row r="28" spans="1:6" x14ac:dyDescent="0.25">
      <c r="B28" s="21" t="s">
        <v>30</v>
      </c>
    </row>
    <row r="29" spans="1:6" x14ac:dyDescent="0.25">
      <c r="B29" s="21" t="s">
        <v>31</v>
      </c>
    </row>
    <row r="30" spans="1:6" x14ac:dyDescent="0.25">
      <c r="B30" s="21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6537-13A8-4C2F-AA71-8EB358DDDE94}">
  <dimension ref="A1:O32"/>
  <sheetViews>
    <sheetView tabSelected="1" zoomScale="145" zoomScaleNormal="145" workbookViewId="0">
      <selection activeCell="C16" sqref="C16"/>
    </sheetView>
  </sheetViews>
  <sheetFormatPr baseColWidth="10" defaultColWidth="11.5703125" defaultRowHeight="14.25" x14ac:dyDescent="0.2"/>
  <cols>
    <col min="1" max="1" width="11.5703125" style="22"/>
    <col min="2" max="2" width="30.85546875" style="22" customWidth="1"/>
    <col min="3" max="3" width="14.42578125" style="22" customWidth="1"/>
    <col min="4" max="4" width="11" style="22" hidden="1" customWidth="1"/>
    <col min="5" max="16384" width="11.5703125" style="22"/>
  </cols>
  <sheetData>
    <row r="1" spans="1:15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0.25" x14ac:dyDescent="0.3">
      <c r="A6" s="24"/>
      <c r="B6" s="25" t="s">
        <v>40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thickBo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">
      <c r="A8" s="24"/>
      <c r="B8" s="31" t="s">
        <v>1</v>
      </c>
      <c r="C8" s="32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">
      <c r="A9" s="24"/>
      <c r="B9" s="33" t="s">
        <v>2</v>
      </c>
      <c r="C9" s="34">
        <v>30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">
      <c r="A10" s="24"/>
      <c r="B10" s="33" t="s">
        <v>3</v>
      </c>
      <c r="C10" s="35">
        <v>0.2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idden="1" x14ac:dyDescent="0.2">
      <c r="A11" s="24"/>
      <c r="B11" s="33" t="s">
        <v>23</v>
      </c>
      <c r="C11" s="36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idden="1" x14ac:dyDescent="0.2">
      <c r="A12" s="24"/>
      <c r="B12" s="33" t="s">
        <v>24</v>
      </c>
      <c r="C12" s="36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" thickBot="1" x14ac:dyDescent="0.25">
      <c r="A13" s="24"/>
      <c r="B13" s="37" t="s">
        <v>11</v>
      </c>
      <c r="C13" s="38">
        <f>C9/C8</f>
        <v>10</v>
      </c>
      <c r="D13" s="26">
        <f>C13/24</f>
        <v>0.41666666666666669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" thickBo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23" customFormat="1" x14ac:dyDescent="0.2">
      <c r="A15" s="27"/>
      <c r="B15" s="41"/>
      <c r="C15" s="42" t="s">
        <v>39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x14ac:dyDescent="0.2">
      <c r="A16" s="24"/>
      <c r="B16" s="39" t="s">
        <v>8</v>
      </c>
      <c r="C16" s="43">
        <v>2</v>
      </c>
      <c r="D16" s="24"/>
      <c r="E16" s="28" t="s">
        <v>38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">
      <c r="A17" s="24"/>
      <c r="B17" s="39" t="s">
        <v>0</v>
      </c>
      <c r="C17" s="44">
        <v>30</v>
      </c>
      <c r="D17" s="24"/>
      <c r="E17" s="28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idden="1" x14ac:dyDescent="0.2">
      <c r="A18" s="24"/>
      <c r="B18" s="33" t="s">
        <v>15</v>
      </c>
      <c r="C18" s="45">
        <f>ROUNDDOWN(C22,0)*$C$12+IF((C22-ROUNDDOWN(C22,0))&gt;$D$13,$C$12,(C22-ROUNDDOWN(C22,0))*24*$C$11)</f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">
      <c r="A19" s="24"/>
      <c r="B19" s="33" t="s">
        <v>13</v>
      </c>
      <c r="C19" s="46">
        <f>ROUNDDOWN(C22,0)*$C$9+IF((C22-ROUNDDOWN(C22,0))&gt;$D$13,$C$9,(C22-ROUNDDOWN(C22,0))*24*$C$8)</f>
        <v>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">
      <c r="A20" s="24"/>
      <c r="B20" s="33" t="s">
        <v>14</v>
      </c>
      <c r="C20" s="46">
        <f>IF(C17&lt;=C18,0,(C17-C18)*$C$10)</f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">
      <c r="A21" s="24"/>
      <c r="B21" s="40" t="s">
        <v>7</v>
      </c>
      <c r="C21" s="47">
        <f>SUM(C19:C20)</f>
        <v>12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">
      <c r="A22" s="24"/>
      <c r="B22" s="33" t="s">
        <v>12</v>
      </c>
      <c r="C22" s="48">
        <f>C16/24</f>
        <v>8.3333333333333329E-2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">
      <c r="A23" s="24"/>
      <c r="B23" s="33" t="s">
        <v>3</v>
      </c>
      <c r="C23" s="49">
        <f>C21/C17</f>
        <v>0.4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" thickBot="1" x14ac:dyDescent="0.25">
      <c r="A24" s="24"/>
      <c r="B24" s="37" t="s">
        <v>1</v>
      </c>
      <c r="C24" s="50">
        <f>C21/C16</f>
        <v>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">
      <c r="A26" s="24"/>
      <c r="B26" s="29" t="s">
        <v>43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">
      <c r="A27" s="24"/>
      <c r="B27" s="29" t="s">
        <v>42</v>
      </c>
      <c r="C27" s="3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">
      <c r="A28" s="24"/>
      <c r="C28" s="3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">
      <c r="A29" s="24"/>
      <c r="B29" s="2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">
      <c r="A32" s="24"/>
      <c r="H32" s="24"/>
      <c r="I32" s="24"/>
      <c r="J32" s="24"/>
      <c r="K32" s="24"/>
      <c r="L32" s="24"/>
      <c r="M32" s="24"/>
      <c r="N32" s="24"/>
      <c r="O32" s="24"/>
    </row>
  </sheetData>
  <sheetProtection algorithmName="SHA-512" hashValue="u75Qk6xIYpJ0O6QUHxeys1tF+S04KY5u+BOpWL4xDbFD8axB3ev70vfUDnQ9Gx4HGAYKVxBhpLOGM0g4RZtG6A==" saltValue="PLAnhuawb61NzqKM4sfdcg==" spinCount="100000" sheet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CF0E-8923-4161-ADC8-D04BAD2FA1B2}">
  <dimension ref="A1:K30"/>
  <sheetViews>
    <sheetView zoomScaleNormal="100" workbookViewId="0">
      <selection activeCell="F16" sqref="F16"/>
    </sheetView>
  </sheetViews>
  <sheetFormatPr baseColWidth="10" defaultRowHeight="15" x14ac:dyDescent="0.25"/>
  <cols>
    <col min="1" max="1" width="34" bestFit="1" customWidth="1"/>
    <col min="3" max="3" width="14.140625" customWidth="1"/>
    <col min="5" max="5" width="15.140625" customWidth="1"/>
  </cols>
  <sheetData>
    <row r="1" spans="1:11" x14ac:dyDescent="0.25">
      <c r="A1" t="s">
        <v>1</v>
      </c>
      <c r="B1" s="14">
        <v>4</v>
      </c>
    </row>
    <row r="2" spans="1:11" x14ac:dyDescent="0.25">
      <c r="A2" t="s">
        <v>2</v>
      </c>
      <c r="B2" s="14">
        <v>30</v>
      </c>
    </row>
    <row r="3" spans="1:11" x14ac:dyDescent="0.25">
      <c r="A3" t="s">
        <v>3</v>
      </c>
      <c r="B3" s="15">
        <v>0.2</v>
      </c>
    </row>
    <row r="4" spans="1:11" x14ac:dyDescent="0.25">
      <c r="A4" t="s">
        <v>23</v>
      </c>
      <c r="B4" s="13">
        <v>10</v>
      </c>
    </row>
    <row r="5" spans="1:11" x14ac:dyDescent="0.25">
      <c r="A5" t="s">
        <v>24</v>
      </c>
      <c r="B5" s="13">
        <v>75</v>
      </c>
    </row>
    <row r="6" spans="1:11" x14ac:dyDescent="0.25">
      <c r="A6" t="s">
        <v>11</v>
      </c>
      <c r="B6" s="6">
        <f>B2/B1</f>
        <v>7.5</v>
      </c>
      <c r="C6" s="9">
        <f>B6/24</f>
        <v>0.3125</v>
      </c>
    </row>
    <row r="8" spans="1:11" s="7" customFormat="1" ht="30" x14ac:dyDescent="0.25">
      <c r="A8" s="11" t="s">
        <v>4</v>
      </c>
      <c r="B8" s="19" t="s">
        <v>5</v>
      </c>
      <c r="C8" s="19" t="s">
        <v>6</v>
      </c>
      <c r="D8" s="19" t="s">
        <v>10</v>
      </c>
      <c r="E8" s="19" t="s">
        <v>9</v>
      </c>
      <c r="F8" s="19" t="s">
        <v>17</v>
      </c>
      <c r="J8" s="19" t="s">
        <v>37</v>
      </c>
      <c r="K8" s="19" t="s">
        <v>29</v>
      </c>
    </row>
    <row r="9" spans="1:11" x14ac:dyDescent="0.25">
      <c r="A9" s="1" t="s">
        <v>8</v>
      </c>
      <c r="B9" s="12">
        <v>8</v>
      </c>
      <c r="C9" s="12">
        <v>3</v>
      </c>
      <c r="D9" s="12">
        <v>2</v>
      </c>
      <c r="E9" s="12">
        <v>65</v>
      </c>
      <c r="F9" s="2"/>
      <c r="I9" s="2"/>
      <c r="J9" s="12">
        <v>4</v>
      </c>
      <c r="K9" s="12">
        <v>11</v>
      </c>
    </row>
    <row r="10" spans="1:11" x14ac:dyDescent="0.25">
      <c r="A10" s="1" t="s">
        <v>0</v>
      </c>
      <c r="B10" s="13">
        <v>110</v>
      </c>
      <c r="C10" s="13">
        <v>10</v>
      </c>
      <c r="D10" s="13">
        <v>15</v>
      </c>
      <c r="E10" s="13">
        <v>600</v>
      </c>
      <c r="J10" s="13">
        <v>45</v>
      </c>
      <c r="K10" s="13">
        <v>331</v>
      </c>
    </row>
    <row r="11" spans="1:11" x14ac:dyDescent="0.25">
      <c r="A11" s="1" t="s">
        <v>15</v>
      </c>
      <c r="B11" s="20">
        <f>ROUNDDOWN(B15,0)*$B$5+IF((B15-ROUNDDOWN(B15,0))&gt;$C$6,$B$5,B9*$B$4)</f>
        <v>75</v>
      </c>
      <c r="C11" s="20">
        <f t="shared" ref="C11:D11" si="0">ROUNDDOWN(C15,0)*$B$5+IF((C15-ROUNDDOWN(C15,0))&gt;$C$6,$B$5,C9*$B$4)</f>
        <v>30</v>
      </c>
      <c r="D11" s="20">
        <f t="shared" si="0"/>
        <v>20</v>
      </c>
      <c r="E11" s="20">
        <f>ROUNDDOWN(E15,0)*$B$5+IF((E15-ROUNDDOWN(E15,0))&gt;$C$6,$B$5,E9*$B$4)</f>
        <v>225</v>
      </c>
      <c r="I11" s="9"/>
      <c r="J11" s="20">
        <f t="shared" ref="J11" si="1">ROUNDDOWN(J15,0)*$B$5+IF((J15-ROUNDDOWN(J15,0))&gt;$C$6,$B$5,J9*$B$4)</f>
        <v>40</v>
      </c>
      <c r="K11" s="20">
        <f t="shared" ref="K11" si="2">ROUNDDOWN(K15,0)*$B$5+IF((K15-ROUNDDOWN(K15,0))&gt;$C$6,$B$5,K9*$B$4)</f>
        <v>75</v>
      </c>
    </row>
    <row r="12" spans="1:11" x14ac:dyDescent="0.25">
      <c r="A12" s="1" t="s">
        <v>13</v>
      </c>
      <c r="B12" s="8">
        <f t="shared" ref="B12:D12" si="3">ROUNDDOWN(B15,0)*$B$2+IF((B15-ROUNDDOWN(B15,0))&gt;$C$6,$B$2,B9*$B$1)</f>
        <v>30</v>
      </c>
      <c r="C12" s="8">
        <f t="shared" si="3"/>
        <v>12</v>
      </c>
      <c r="D12" s="8">
        <f t="shared" si="3"/>
        <v>8</v>
      </c>
      <c r="E12" s="8">
        <f>ROUNDDOWN(E15,0)*$B$2+IF((E15-ROUNDDOWN(E15,0))&gt;$C$6,$B$2,E9*$B$1)</f>
        <v>90</v>
      </c>
      <c r="J12" s="8">
        <f>ROUNDDOWN(J15,0)*$B$2+IF((J15-ROUNDDOWN(J15,0))&gt;$C$6,$B$2,J9*$B$1)</f>
        <v>16</v>
      </c>
      <c r="K12" s="8">
        <f>ROUNDDOWN(K15,0)*$B$2+IF((K15-ROUNDDOWN(K15,0))&gt;$C$6,$B$2,K9*$B$1)</f>
        <v>30</v>
      </c>
    </row>
    <row r="13" spans="1:11" x14ac:dyDescent="0.25">
      <c r="A13" s="1" t="s">
        <v>14</v>
      </c>
      <c r="B13" s="8">
        <f>IF(B10&lt;=B11,0,(B10-B11)*$B$3)</f>
        <v>7</v>
      </c>
      <c r="C13" s="8">
        <f t="shared" ref="C13:D13" si="4">IF(C10&lt;=C11,0,(C10-C11)*$B$3)</f>
        <v>0</v>
      </c>
      <c r="D13" s="8">
        <f t="shared" si="4"/>
        <v>0</v>
      </c>
      <c r="E13" s="8">
        <f>IF(E10&lt;=E11,0,(E10-E11)*$B$3)</f>
        <v>75</v>
      </c>
      <c r="J13" s="8">
        <f t="shared" ref="J13" si="5">IF(J10&lt;=J11,0,(J10-J11)*$B$3)</f>
        <v>1</v>
      </c>
      <c r="K13" s="8">
        <f t="shared" ref="K13" si="6">IF(K10&lt;=K11,0,(K10-K11)*$B$3)</f>
        <v>51.2</v>
      </c>
    </row>
    <row r="14" spans="1:11" x14ac:dyDescent="0.25">
      <c r="A14" s="1" t="s">
        <v>7</v>
      </c>
      <c r="B14" s="16">
        <f>SUM(B12:B13)</f>
        <v>37</v>
      </c>
      <c r="C14" s="16">
        <f t="shared" ref="C14:D14" si="7">SUM(C12:C13)</f>
        <v>12</v>
      </c>
      <c r="D14" s="16">
        <f t="shared" si="7"/>
        <v>8</v>
      </c>
      <c r="E14" s="16">
        <f>SUM(E12:E13)</f>
        <v>165</v>
      </c>
      <c r="J14" s="16">
        <f t="shared" ref="J14" si="8">SUM(J12:J13)</f>
        <v>17</v>
      </c>
      <c r="K14" s="16">
        <f t="shared" ref="K14" si="9">SUM(K12:K13)</f>
        <v>81.2</v>
      </c>
    </row>
    <row r="15" spans="1:11" x14ac:dyDescent="0.25">
      <c r="A15" s="1" t="s">
        <v>12</v>
      </c>
      <c r="B15" s="10">
        <f t="shared" ref="B15:D15" si="10">B9/24</f>
        <v>0.33333333333333331</v>
      </c>
      <c r="C15" s="10">
        <f t="shared" si="10"/>
        <v>0.125</v>
      </c>
      <c r="D15" s="10">
        <f t="shared" si="10"/>
        <v>8.3333333333333329E-2</v>
      </c>
      <c r="E15" s="10">
        <f>E9/24</f>
        <v>2.7083333333333335</v>
      </c>
      <c r="J15" s="10">
        <f>J9/24</f>
        <v>0.16666666666666666</v>
      </c>
      <c r="K15" s="10">
        <f>K9/24</f>
        <v>0.45833333333333331</v>
      </c>
    </row>
    <row r="16" spans="1:11" x14ac:dyDescent="0.25">
      <c r="A16" s="1" t="s">
        <v>3</v>
      </c>
      <c r="B16" s="4">
        <f t="shared" ref="B16:D16" si="11">B14/B10</f>
        <v>0.33636363636363636</v>
      </c>
      <c r="C16" s="4">
        <f t="shared" si="11"/>
        <v>1.2</v>
      </c>
      <c r="D16" s="4">
        <f t="shared" si="11"/>
        <v>0.53333333333333333</v>
      </c>
      <c r="E16" s="4">
        <f>E14/E10</f>
        <v>0.27500000000000002</v>
      </c>
      <c r="F16" s="4">
        <f>F22/F20</f>
        <v>0.42857142857142855</v>
      </c>
      <c r="J16" s="4">
        <f>J14/J10</f>
        <v>0.37777777777777777</v>
      </c>
      <c r="K16" s="4">
        <f>K14/K10</f>
        <v>0.24531722054380667</v>
      </c>
    </row>
    <row r="17" spans="1:11" x14ac:dyDescent="0.25">
      <c r="A17" s="1" t="s">
        <v>1</v>
      </c>
      <c r="B17" s="5">
        <f t="shared" ref="B17:D17" si="12">B14/B9</f>
        <v>4.625</v>
      </c>
      <c r="C17" s="5">
        <f t="shared" si="12"/>
        <v>4</v>
      </c>
      <c r="D17" s="5">
        <f t="shared" si="12"/>
        <v>4</v>
      </c>
      <c r="E17" s="5">
        <f>E14/E9</f>
        <v>2.5384615384615383</v>
      </c>
      <c r="J17" s="5">
        <f>J14/J9</f>
        <v>4.25</v>
      </c>
      <c r="K17" s="5">
        <f>K14/K9</f>
        <v>7.3818181818181818</v>
      </c>
    </row>
    <row r="20" spans="1:11" x14ac:dyDescent="0.25">
      <c r="A20" s="1" t="s">
        <v>18</v>
      </c>
      <c r="B20" s="3">
        <f t="shared" ref="B20:D20" si="13">B10*B21</f>
        <v>2200</v>
      </c>
      <c r="C20" s="3">
        <f t="shared" si="13"/>
        <v>400</v>
      </c>
      <c r="D20" s="3">
        <f t="shared" si="13"/>
        <v>750</v>
      </c>
      <c r="E20" s="3">
        <f>E10*E21</f>
        <v>1200</v>
      </c>
      <c r="F20" s="3">
        <f>SUM(B20:E20)</f>
        <v>4550</v>
      </c>
      <c r="J20" s="3">
        <f>J10*J21</f>
        <v>2250</v>
      </c>
      <c r="K20" s="3">
        <f>K10*K21</f>
        <v>331</v>
      </c>
    </row>
    <row r="21" spans="1:11" x14ac:dyDescent="0.25">
      <c r="A21" s="1" t="s">
        <v>19</v>
      </c>
      <c r="B21" s="18">
        <v>20</v>
      </c>
      <c r="C21" s="18">
        <v>40</v>
      </c>
      <c r="D21" s="18">
        <v>50</v>
      </c>
      <c r="E21" s="18">
        <v>2</v>
      </c>
      <c r="F21">
        <f>SUM(B21:E21)</f>
        <v>112</v>
      </c>
      <c r="J21" s="18">
        <v>50</v>
      </c>
      <c r="K21" s="18">
        <v>1</v>
      </c>
    </row>
    <row r="22" spans="1:11" x14ac:dyDescent="0.25">
      <c r="A22" s="1" t="s">
        <v>20</v>
      </c>
      <c r="B22" s="17">
        <f t="shared" ref="B22:D22" si="14">B21*B14</f>
        <v>740</v>
      </c>
      <c r="C22" s="17">
        <f t="shared" si="14"/>
        <v>480</v>
      </c>
      <c r="D22" s="17">
        <f t="shared" si="14"/>
        <v>400</v>
      </c>
      <c r="E22" s="17">
        <f>E21*E14</f>
        <v>330</v>
      </c>
      <c r="F22" s="17">
        <f>SUM(B22:E22)</f>
        <v>1950</v>
      </c>
      <c r="J22" s="17">
        <f>J21*J14</f>
        <v>850</v>
      </c>
      <c r="K22" s="17">
        <f>K21*K14</f>
        <v>81.2</v>
      </c>
    </row>
    <row r="23" spans="1:11" x14ac:dyDescent="0.25">
      <c r="A23" s="1" t="s">
        <v>21</v>
      </c>
      <c r="B23" s="17">
        <f>B22/1.19</f>
        <v>621.84873949579833</v>
      </c>
      <c r="C23" s="17">
        <f t="shared" ref="C23:D23" si="15">C22/1.19</f>
        <v>403.36134453781517</v>
      </c>
      <c r="D23" s="17">
        <f t="shared" si="15"/>
        <v>336.1344537815126</v>
      </c>
      <c r="E23" s="17">
        <f>E22/1.19</f>
        <v>277.31092436974791</v>
      </c>
      <c r="F23" s="17">
        <f>SUM(B23:E23)</f>
        <v>1638.6554621848738</v>
      </c>
      <c r="J23" s="17">
        <f t="shared" ref="J23" si="16">J22/1.19</f>
        <v>714.28571428571433</v>
      </c>
      <c r="K23" s="17">
        <f t="shared" ref="K23" si="17">K22/1.19</f>
        <v>68.235294117647058</v>
      </c>
    </row>
    <row r="24" spans="1:11" x14ac:dyDescent="0.25">
      <c r="A24" s="1" t="s">
        <v>22</v>
      </c>
      <c r="B24" s="4">
        <f>B23/B20</f>
        <v>0.28265851795263558</v>
      </c>
      <c r="C24" s="4">
        <f t="shared" ref="C24:D24" si="18">C23/C20</f>
        <v>1.008403361344538</v>
      </c>
      <c r="D24" s="4">
        <f t="shared" si="18"/>
        <v>0.44817927170868349</v>
      </c>
      <c r="E24" s="4">
        <f>E23/E20</f>
        <v>0.23109243697478993</v>
      </c>
      <c r="F24" s="4">
        <f>F23/F20</f>
        <v>0.36014405762304919</v>
      </c>
      <c r="J24" s="4">
        <f t="shared" ref="J24" si="19">J23/J20</f>
        <v>0.3174603174603175</v>
      </c>
      <c r="K24" s="4">
        <f t="shared" ref="K24" si="20">K23/K20</f>
        <v>0.20614892482672828</v>
      </c>
    </row>
    <row r="27" spans="1:11" x14ac:dyDescent="0.25">
      <c r="A27" s="1" t="s">
        <v>27</v>
      </c>
      <c r="B27" s="21" t="s">
        <v>33</v>
      </c>
    </row>
    <row r="28" spans="1:11" x14ac:dyDescent="0.25">
      <c r="B28" s="21" t="s">
        <v>35</v>
      </c>
    </row>
    <row r="29" spans="1:11" x14ac:dyDescent="0.25">
      <c r="B29" s="21" t="s">
        <v>34</v>
      </c>
    </row>
    <row r="30" spans="1:11" x14ac:dyDescent="0.25">
      <c r="B30" s="21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BB5D5E1DAE9B4A90214C324770EC7D" ma:contentTypeVersion="7" ma:contentTypeDescription="Ein neues Dokument erstellen." ma:contentTypeScope="" ma:versionID="da41c814e7d5b332564abc4b4c59e425">
  <xsd:schema xmlns:xsd="http://www.w3.org/2001/XMLSchema" xmlns:xs="http://www.w3.org/2001/XMLSchema" xmlns:p="http://schemas.microsoft.com/office/2006/metadata/properties" xmlns:ns3="e65de0b3-e0b2-490f-a459-814779994396" xmlns:ns4="2e4e0390-5a6c-48cf-bece-f6a8dd5273f1" targetNamespace="http://schemas.microsoft.com/office/2006/metadata/properties" ma:root="true" ma:fieldsID="808a3dc8e41520dfe501a5b0f16c9074" ns3:_="" ns4:_="">
    <xsd:import namespace="e65de0b3-e0b2-490f-a459-814779994396"/>
    <xsd:import namespace="2e4e0390-5a6c-48cf-bece-f6a8dd5273f1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de0b3-e0b2-490f-a459-814779994396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e0390-5a6c-48cf-bece-f6a8dd5273f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65de0b3-e0b2-490f-a459-814779994396" xsi:nil="true"/>
  </documentManagement>
</p:properties>
</file>

<file path=customXml/itemProps1.xml><?xml version="1.0" encoding="utf-8"?>
<ds:datastoreItem xmlns:ds="http://schemas.openxmlformats.org/officeDocument/2006/customXml" ds:itemID="{05F9EFD5-E77E-4F42-B78C-73B19ED58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5de0b3-e0b2-490f-a459-814779994396"/>
    <ds:schemaRef ds:uri="2e4e0390-5a6c-48cf-bece-f6a8dd5273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B0B02-DAE4-4471-B2B7-FEDC2F73DB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BF5DD-D318-4D39-A6BA-B7317B20339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e4e0390-5a6c-48cf-bece-f6a8dd5273f1"/>
    <ds:schemaRef ds:uri="http://purl.org/dc/elements/1.1/"/>
    <ds:schemaRef ds:uri="http://schemas.microsoft.com/office/2006/metadata/properties"/>
    <ds:schemaRef ds:uri="http://schemas.microsoft.com/office/infopath/2007/PartnerControls"/>
    <ds:schemaRef ds:uri="e65de0b3-e0b2-490f-a459-81477999439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Öffentliche-Preise</vt:lpstr>
      <vt:lpstr>1 Öffentliche-Preise</vt:lpstr>
      <vt:lpstr>Tarifrechner</vt:lpstr>
      <vt:lpstr>3 Öffentliche-Preise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Fluhrer, Fabian</dc:creator>
  <cp:lastModifiedBy>Nina Holler</cp:lastModifiedBy>
  <dcterms:created xsi:type="dcterms:W3CDTF">2015-06-05T18:19:34Z</dcterms:created>
  <dcterms:modified xsi:type="dcterms:W3CDTF">2023-10-09T13:54:06Z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0x01010066BB5D5E1DAE9B4A90214C324770EC7D</vt:lpwstr>
  </property>
</Properties>
</file>